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ad Me" sheetId="1" state="visible" r:id="rId1"/>
    <sheet xmlns:r="http://schemas.openxmlformats.org/officeDocument/2006/relationships" name="Monthly Inputs" sheetId="2" state="visible" r:id="rId2"/>
    <sheet xmlns:r="http://schemas.openxmlformats.org/officeDocument/2006/relationships" name="KPI Dashboard" sheetId="3" state="visible" r:id="rId3"/>
    <sheet xmlns:r="http://schemas.openxmlformats.org/officeDocument/2006/relationships" name="Actual vs Projected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"/>
    <numFmt numFmtId="165" formatCode="0.0%"/>
  </numFmts>
  <fonts count="5">
    <font>
      <name val="Calibri"/>
      <family val="2"/>
      <color theme="1"/>
      <sz val="11"/>
      <scheme val="minor"/>
    </font>
    <font>
      <b val="1"/>
      <color rgb="001F2A44"/>
      <sz val="16"/>
    </font>
    <font>
      <i val="1"/>
      <color rgb="005A5A5A"/>
      <sz val="10"/>
    </font>
    <font>
      <b val="1"/>
      <color rgb="001F2A44"/>
      <sz val="11"/>
    </font>
    <font>
      <b val="1"/>
      <color rgb="00FFFFFF"/>
      <sz val="11"/>
    </font>
  </fonts>
  <fills count="5">
    <fill>
      <patternFill/>
    </fill>
    <fill>
      <patternFill patternType="gray125"/>
    </fill>
    <fill>
      <patternFill patternType="solid">
        <fgColor rgb="001F2A44"/>
      </patternFill>
    </fill>
    <fill>
      <patternFill patternType="solid">
        <fgColor rgb="00F3F1EA"/>
      </patternFill>
    </fill>
    <fill>
      <patternFill patternType="solid">
        <fgColor rgb="00EFEAD9"/>
      </patternFill>
    </fill>
  </fills>
  <borders count="2">
    <border>
      <left/>
      <right/>
      <top/>
      <bottom/>
      <diagonal/>
    </border>
    <border>
      <left style="thin">
        <color rgb="00C9C2AD"/>
      </left>
      <right style="thin">
        <color rgb="00C9C2AD"/>
      </right>
      <top style="thin">
        <color rgb="00C9C2AD"/>
      </top>
      <bottom style="thin">
        <color rgb="00C9C2AD"/>
      </bottom>
    </border>
  </borders>
  <cellStyleXfs count="1">
    <xf numFmtId="0" fontId="0" fillId="0" borderId="0"/>
  </cellStyleXfs>
  <cellXfs count="3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vertical="top" wrapText="1"/>
    </xf>
    <xf numFmtId="0" fontId="4" fillId="2" borderId="1" pivotButton="0" quotePrefix="0" xfId="0"/>
    <xf numFmtId="0" fontId="0" fillId="2" borderId="1" pivotButton="0" quotePrefix="0" xfId="0"/>
    <xf numFmtId="3" fontId="0" fillId="3" borderId="1" pivotButton="0" quotePrefix="0" xfId="0"/>
    <xf numFmtId="0" fontId="4" fillId="2" borderId="1" applyAlignment="1" pivotButton="0" quotePrefix="0" xfId="0">
      <alignment vertical="center"/>
    </xf>
    <xf numFmtId="0" fontId="4" fillId="2" borderId="1" applyAlignment="1" pivotButton="0" quotePrefix="0" xfId="0">
      <alignment horizontal="center" vertical="center"/>
    </xf>
    <xf numFmtId="0" fontId="3" fillId="4" borderId="1" pivotButton="0" quotePrefix="0" xfId="0"/>
    <xf numFmtId="0" fontId="0" fillId="4" borderId="1" pivotButton="0" quotePrefix="0" xfId="0"/>
    <xf numFmtId="0" fontId="0" fillId="0" borderId="1" applyAlignment="1" pivotButton="0" quotePrefix="0" xfId="0">
      <alignment vertical="top" wrapText="1"/>
    </xf>
    <xf numFmtId="164" fontId="0" fillId="0" borderId="1" pivotButton="0" quotePrefix="0" xfId="0"/>
    <xf numFmtId="0" fontId="3" fillId="0" borderId="1" applyAlignment="1" pivotButton="0" quotePrefix="0" xfId="0">
      <alignment vertical="top" wrapText="1"/>
    </xf>
    <xf numFmtId="164" fontId="3" fillId="0" borderId="1" pivotButton="0" quotePrefix="0" xfId="0"/>
    <xf numFmtId="3" fontId="0" fillId="0" borderId="1" pivotButton="0" quotePrefix="0" xfId="0"/>
    <xf numFmtId="165" fontId="0" fillId="0" borderId="1" pivotButton="0" quotePrefix="0" xfId="0"/>
    <xf numFmtId="165" fontId="3" fillId="0" borderId="1" pivotButton="0" quotePrefix="0" xfId="0"/>
    <xf numFmtId="2" fontId="0" fillId="0" borderId="1" pivotButton="0" quotePrefix="0" xfId="0"/>
    <xf numFmtId="2" fontId="3" fillId="0" borderId="1" pivotButton="0" quotePrefix="0" xfId="0"/>
    <xf numFmtId="3" fontId="3" fillId="0" borderId="1" pivotButton="0" quotePrefix="0" xfId="0"/>
    <xf numFmtId="0" fontId="3" fillId="0" borderId="1" pivotButton="0" quotePrefix="0" xfId="0"/>
    <xf numFmtId="165" fontId="0" fillId="3" borderId="1" pivotButton="0" quotePrefix="0" xfId="0"/>
    <xf numFmtId="0" fontId="2" fillId="0" borderId="0" applyAlignment="1" pivotButton="0" quotePrefix="0" xfId="0">
      <alignment vertical="top" wrapText="1"/>
    </xf>
    <xf numFmtId="2" fontId="0" fillId="3" borderId="1" pivotButton="0" quotePrefix="0" xfId="0"/>
    <xf numFmtId="0" fontId="0" fillId="3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 wrapText="1"/>
    </xf>
    <xf numFmtId="164" fontId="0" fillId="3" borderId="1" pivotButton="0" quotePrefix="0" xfId="0"/>
    <xf numFmtId="0" fontId="2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C15"/>
  <sheetViews>
    <sheetView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74" customWidth="1" min="3" max="3"/>
  </cols>
  <sheetData>
    <row r="2">
      <c r="B2" s="1" t="inlineStr">
        <is>
          <t>STR Financial / KPI Dashboard</t>
        </is>
      </c>
    </row>
    <row r="3">
      <c r="B3" s="2" t="inlineStr">
        <is>
          <t>The executable companion to Reading Your STR's Financials (Builders Finance Principle No. 41).  ·  Functional release v1.0 (frozen).</t>
        </is>
      </c>
    </row>
    <row r="5">
      <c r="B5" s="3" t="inlineStr">
        <is>
          <t>What this is</t>
        </is>
      </c>
      <c r="C5" s="4" t="inlineStr">
        <is>
          <t>Enter your monthly actuals from your reconciled books; the dashboard reads them into the handful of KPIs that tell you how the property is doing — and compares them to the deal you underwrote.</t>
        </is>
      </c>
    </row>
    <row r="6">
      <c r="B6" s="3" t="inlineStr"/>
      <c r="C6" s="4" t="inlineStr"/>
    </row>
    <row r="7">
      <c r="B7" s="3" t="inlineStr">
        <is>
          <t>The tabs</t>
        </is>
      </c>
      <c r="C7" s="4" t="inlineStr"/>
    </row>
    <row r="8">
      <c r="B8" s="3" t="inlineStr">
        <is>
          <t>1 · Monthly Inputs</t>
        </is>
      </c>
      <c r="C8" s="4" t="inlineStr">
        <is>
          <t>Position inputs (value, cash invested, reserve target/balance) + a 12-month grid of revenue, the operating-expense stack, financing, and drivers. Replace the illustrative figures with your own.</t>
        </is>
      </c>
    </row>
    <row r="9">
      <c r="B9" s="3" t="inlineStr">
        <is>
          <t>2 · KPI Dashboard</t>
        </is>
      </c>
      <c r="C9" s="4" t="inlineStr">
        <is>
          <t>Reads the inputs into NOI &amp; margin, cash flow after debt service, BFC analytical DSCR, occupancy/ADR/RevPAN, owner-operated yield on price/value, cash-on-cash, and reserves vs. target — monthly and annual.</t>
        </is>
      </c>
    </row>
    <row r="10">
      <c r="B10" s="3" t="inlineStr">
        <is>
          <t>3 · Actual vs. Projected</t>
        </is>
      </c>
      <c r="C10" s="4" t="inlineStr">
        <is>
          <t>Put actuals next to the deal you underwrote. Works as Books → Normalize → Compare: shows the figure from the books, the normalized BFC analytical figure, and your underwrite — then the variance and how to read it.</t>
        </is>
      </c>
    </row>
    <row r="11">
      <c r="B11" s="3" t="inlineStr"/>
      <c r="C11" s="4" t="inlineStr"/>
    </row>
    <row r="12">
      <c r="B12" s="3" t="inlineStr">
        <is>
          <t>Definitions reconcile to Deal Analysis</t>
        </is>
      </c>
      <c r="C12" s="4" t="inlineStr">
        <is>
          <t>Metrics use the canonical Deal Metric Registry definitions so your actuals sit on the same footing as your underwrite: Property operating profit (accounting) = gross rental income − booked property operating expenses. Owner-operated NOI = property operating profit − an ANALYTICAL RESERVE ALLOWANCE, EXCLUDING mortgage principal &amp; interest, depreciation, income tax, and owner/business overhead. (Funding a reserve is a balance-sheet transfer, not a booked P&amp;L expense — the allowance is BFC's normalizing deduction, so NOI still 'includes reserves' in registry terms.) Cash flow after debt service = NOI − debt service (an analytical pre-tax levered figure). BFC analytical DSCR = NOI ÷ annual debt service (your management read — a lender computes its own). Owner-operated yield = NOI ÷ purchase price (or current value). Cash-on-cash = pre-tax cash flow ÷ total cash invested (down + closing + furnishing/setup + committed reserve). RevPAN = room revenue ÷ nights available.</t>
        </is>
      </c>
    </row>
    <row r="13">
      <c r="B13" s="3" t="inlineStr">
        <is>
          <t>Books → Normalize → Compare</t>
        </is>
      </c>
      <c r="C13" s="4" t="inlineStr">
        <is>
          <t>Your books are ACCOUNTING actuals: revenue is GROSS (cleaning fee as income, cleaning as expense) and reserve funding is not in the P&amp;L. Your underwrite was on a different basis — usually NET (cleaning netted) with a reserve allowance already deducted. Normalize the accounting actuals into BFC analytical actuals on that basis, THEN compare to the underwrite. There are TWO kinds of normalization, and they behave differently: (1) PRESENTATION — restating revenue gross→net is economically neutral, so NOI does NOT change (don't subtract cleaning income from NOI as well); (2) ANALYTICAL — applying the reserve allowance is NOT neutral: it turns book property operating profit into owner-operated NOI (in the example, $48,000 → $43,200). So book operating profit and analytical NOI are different numbers bridged by the allowance — not 'directly reconciling.' Because of (1), the flagship NOI margin uses NORMALIZED NET revenue, not gross.</t>
        </is>
      </c>
    </row>
    <row r="14">
      <c r="B14" s="3" t="inlineStr"/>
      <c r="C14" s="4" t="inlineStr"/>
    </row>
    <row r="15">
      <c r="B15" s="3" t="inlineStr">
        <is>
          <t>Disclaimer</t>
        </is>
      </c>
      <c r="C15" s="4" t="inlineStr">
        <is>
          <t>Educational only — not legal, tax, or accounting advice, and not investment advice. Figures shown are illustrative. Confirm treatment with your own qualified professional; metric targets depend on your market and situation.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2:O44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3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2" customWidth="1" min="15" max="15"/>
  </cols>
  <sheetData>
    <row r="2">
      <c r="B2" s="1" t="inlineStr">
        <is>
          <t>Monthly Inputs</t>
        </is>
      </c>
    </row>
    <row r="3">
      <c r="B3" s="2" t="inlineStr">
        <is>
          <t>Illustrative figures — replace with your own reconciled monthly actuals. Books are GROSS (cleaning fee as income; cleaning as expense).</t>
        </is>
      </c>
    </row>
    <row r="5">
      <c r="B5" s="5" t="inlineStr">
        <is>
          <t>POSITION &amp; ONE-TIME INPUTS</t>
        </is>
      </c>
      <c r="C5" s="6" t="n"/>
    </row>
    <row r="6">
      <c r="B6" s="3" t="inlineStr">
        <is>
          <t>Purchase price (at acquisition)</t>
        </is>
      </c>
      <c r="C6" s="7" t="n">
        <v>600000</v>
      </c>
    </row>
    <row r="7">
      <c r="B7" s="3" t="inlineStr">
        <is>
          <t>Property value (current)</t>
        </is>
      </c>
      <c r="C7" s="7" t="n">
        <v>650000</v>
      </c>
    </row>
    <row r="8">
      <c r="B8" s="3" t="inlineStr">
        <is>
          <t>Total cash invested (down payment + closing + furnishing/setup + committed reserve)</t>
        </is>
      </c>
      <c r="C8" s="7" t="n">
        <v>200000</v>
      </c>
    </row>
    <row r="9">
      <c r="B9" s="3" t="inlineStr">
        <is>
          <t>Reserve target (seasonal floor)</t>
        </is>
      </c>
      <c r="C9" s="7" t="n">
        <v>12000</v>
      </c>
    </row>
    <row r="10">
      <c r="B10" s="3" t="inlineStr">
        <is>
          <t>Reserve balance (current)</t>
        </is>
      </c>
      <c r="C10" s="7" t="n">
        <v>9600</v>
      </c>
    </row>
    <row r="12">
      <c r="A12" s="8" t="inlineStr"/>
      <c r="B12" s="8" t="inlineStr">
        <is>
          <t>Line item (books = gross)</t>
        </is>
      </c>
      <c r="C12" s="9" t="inlineStr">
        <is>
          <t>Jan</t>
        </is>
      </c>
      <c r="D12" s="9" t="inlineStr">
        <is>
          <t>Feb</t>
        </is>
      </c>
      <c r="E12" s="9" t="inlineStr">
        <is>
          <t>Mar</t>
        </is>
      </c>
      <c r="F12" s="9" t="inlineStr">
        <is>
          <t>Apr</t>
        </is>
      </c>
      <c r="G12" s="9" t="inlineStr">
        <is>
          <t>May</t>
        </is>
      </c>
      <c r="H12" s="9" t="inlineStr">
        <is>
          <t>Jun</t>
        </is>
      </c>
      <c r="I12" s="9" t="inlineStr">
        <is>
          <t>Jul</t>
        </is>
      </c>
      <c r="J12" s="9" t="inlineStr">
        <is>
          <t>Aug</t>
        </is>
      </c>
      <c r="K12" s="9" t="inlineStr">
        <is>
          <t>Sep</t>
        </is>
      </c>
      <c r="L12" s="9" t="inlineStr">
        <is>
          <t>Oct</t>
        </is>
      </c>
      <c r="M12" s="9" t="inlineStr">
        <is>
          <t>Nov</t>
        </is>
      </c>
      <c r="N12" s="9" t="inlineStr">
        <is>
          <t>Dec</t>
        </is>
      </c>
      <c r="O12" s="9" t="inlineStr">
        <is>
          <t>Annual</t>
        </is>
      </c>
    </row>
    <row r="13">
      <c r="B13" s="10" t="inlineStr">
        <is>
          <t>REVENUE</t>
        </is>
      </c>
      <c r="C13" s="11" t="n"/>
      <c r="D13" s="11" t="n"/>
      <c r="E13" s="11" t="n"/>
      <c r="F13" s="11" t="n"/>
      <c r="G13" s="11" t="n"/>
      <c r="H13" s="11" t="n"/>
      <c r="I13" s="11" t="n"/>
      <c r="J13" s="11" t="n"/>
      <c r="K13" s="11" t="n"/>
      <c r="L13" s="11" t="n"/>
      <c r="M13" s="11" t="n"/>
      <c r="N13" s="11" t="n"/>
      <c r="O13" s="11" t="n"/>
    </row>
    <row r="14">
      <c r="B14" s="12" t="inlineStr">
        <is>
          <t>Nightly / room revenue</t>
        </is>
      </c>
      <c r="C14" s="13" t="n">
        <v>3443.48</v>
      </c>
      <c r="D14" s="13" t="n">
        <v>3443.48</v>
      </c>
      <c r="E14" s="13" t="n">
        <v>4382.61</v>
      </c>
      <c r="F14" s="13" t="n">
        <v>5634.78</v>
      </c>
      <c r="G14" s="13" t="n">
        <v>7200</v>
      </c>
      <c r="H14" s="13" t="n">
        <v>8765.219999999999</v>
      </c>
      <c r="I14" s="13" t="n">
        <v>10017.39</v>
      </c>
      <c r="J14" s="13" t="n">
        <v>9391.299999999999</v>
      </c>
      <c r="K14" s="13" t="n">
        <v>7200</v>
      </c>
      <c r="L14" s="13" t="n">
        <v>5321.74</v>
      </c>
      <c r="M14" s="13" t="n">
        <v>3756.52</v>
      </c>
      <c r="N14" s="13" t="n">
        <v>3443.48</v>
      </c>
      <c r="O14" s="13">
        <f>SUM(C14:N14)</f>
        <v/>
      </c>
    </row>
    <row r="15">
      <c r="B15" s="12" t="inlineStr">
        <is>
          <t>Cleaning-fee income</t>
        </is>
      </c>
      <c r="C15" s="13" t="n">
        <v>430.43</v>
      </c>
      <c r="D15" s="13" t="n">
        <v>430.43</v>
      </c>
      <c r="E15" s="13" t="n">
        <v>547.83</v>
      </c>
      <c r="F15" s="13" t="n">
        <v>704.35</v>
      </c>
      <c r="G15" s="13" t="n">
        <v>900</v>
      </c>
      <c r="H15" s="13" t="n">
        <v>1095.65</v>
      </c>
      <c r="I15" s="13" t="n">
        <v>1252.17</v>
      </c>
      <c r="J15" s="13" t="n">
        <v>1173.91</v>
      </c>
      <c r="K15" s="13" t="n">
        <v>900</v>
      </c>
      <c r="L15" s="13" t="n">
        <v>665.22</v>
      </c>
      <c r="M15" s="13" t="n">
        <v>469.57</v>
      </c>
      <c r="N15" s="13" t="n">
        <v>430.43</v>
      </c>
      <c r="O15" s="13">
        <f>SUM(C15:N15)</f>
        <v/>
      </c>
    </row>
    <row r="16">
      <c r="B16" s="12" t="inlineStr">
        <is>
          <t>Pet / other guest-fee income</t>
        </is>
      </c>
      <c r="C16" s="13" t="n">
        <v>143.48</v>
      </c>
      <c r="D16" s="13" t="n">
        <v>143.48</v>
      </c>
      <c r="E16" s="13" t="n">
        <v>182.61</v>
      </c>
      <c r="F16" s="13" t="n">
        <v>234.78</v>
      </c>
      <c r="G16" s="13" t="n">
        <v>300</v>
      </c>
      <c r="H16" s="13" t="n">
        <v>365.22</v>
      </c>
      <c r="I16" s="13" t="n">
        <v>417.39</v>
      </c>
      <c r="J16" s="13" t="n">
        <v>391.3</v>
      </c>
      <c r="K16" s="13" t="n">
        <v>300</v>
      </c>
      <c r="L16" s="13" t="n">
        <v>221.74</v>
      </c>
      <c r="M16" s="13" t="n">
        <v>156.52</v>
      </c>
      <c r="N16" s="13" t="n">
        <v>143.48</v>
      </c>
      <c r="O16" s="13">
        <f>SUM(C16:N16)</f>
        <v/>
      </c>
    </row>
    <row r="17">
      <c r="B17" s="12" t="inlineStr">
        <is>
          <t>Other income</t>
        </is>
      </c>
      <c r="C17" s="13" t="n">
        <v>0</v>
      </c>
      <c r="D17" s="13" t="n">
        <v>0</v>
      </c>
      <c r="E17" s="13" t="n">
        <v>0</v>
      </c>
      <c r="F17" s="13" t="n">
        <v>0</v>
      </c>
      <c r="G17" s="13" t="n">
        <v>0</v>
      </c>
      <c r="H17" s="13" t="n">
        <v>0</v>
      </c>
      <c r="I17" s="13" t="n">
        <v>0</v>
      </c>
      <c r="J17" s="13" t="n">
        <v>0</v>
      </c>
      <c r="K17" s="13" t="n">
        <v>0</v>
      </c>
      <c r="L17" s="13" t="n">
        <v>0</v>
      </c>
      <c r="M17" s="13" t="n">
        <v>0</v>
      </c>
      <c r="N17" s="13" t="n">
        <v>0</v>
      </c>
      <c r="O17" s="13">
        <f>SUM(C17:N17)</f>
        <v/>
      </c>
    </row>
    <row r="18">
      <c r="B18" s="14" t="inlineStr">
        <is>
          <t>Gross rental income</t>
        </is>
      </c>
      <c r="C18" s="15">
        <f>SUM(C14:C17)</f>
        <v/>
      </c>
      <c r="D18" s="15">
        <f>SUM(D14:D17)</f>
        <v/>
      </c>
      <c r="E18" s="15">
        <f>SUM(E14:E17)</f>
        <v/>
      </c>
      <c r="F18" s="15">
        <f>SUM(F14:F17)</f>
        <v/>
      </c>
      <c r="G18" s="15">
        <f>SUM(G14:G17)</f>
        <v/>
      </c>
      <c r="H18" s="15">
        <f>SUM(H14:H17)</f>
        <v/>
      </c>
      <c r="I18" s="15">
        <f>SUM(I14:I17)</f>
        <v/>
      </c>
      <c r="J18" s="15">
        <f>SUM(J14:J17)</f>
        <v/>
      </c>
      <c r="K18" s="15">
        <f>SUM(K14:K17)</f>
        <v/>
      </c>
      <c r="L18" s="15">
        <f>SUM(L14:L17)</f>
        <v/>
      </c>
      <c r="M18" s="15">
        <f>SUM(M14:M17)</f>
        <v/>
      </c>
      <c r="N18" s="15">
        <f>SUM(N14:N17)</f>
        <v/>
      </c>
      <c r="O18" s="15">
        <f>SUM(C18:N18)</f>
        <v/>
      </c>
    </row>
    <row r="19">
      <c r="B19" s="10" t="inlineStr">
        <is>
          <t>PROPERTY OPERATING EXPENSES — BOOKED  (from your books; property-level, inside NOI)</t>
        </is>
      </c>
      <c r="C19" s="11" t="n"/>
      <c r="D19" s="11" t="n"/>
      <c r="E19" s="11" t="n"/>
      <c r="F19" s="11" t="n"/>
      <c r="G19" s="11" t="n"/>
      <c r="H19" s="11" t="n"/>
      <c r="I19" s="11" t="n"/>
      <c r="J19" s="11" t="n"/>
      <c r="K19" s="11" t="n"/>
      <c r="L19" s="11" t="n"/>
      <c r="M19" s="11" t="n"/>
      <c r="N19" s="11" t="n"/>
      <c r="O19" s="11" t="n"/>
    </row>
    <row r="20">
      <c r="B20" s="12" t="inlineStr">
        <is>
          <t>Platform &amp; processing fees</t>
        </is>
      </c>
      <c r="C20" s="13" t="n">
        <v>143.48</v>
      </c>
      <c r="D20" s="13" t="n">
        <v>143.48</v>
      </c>
      <c r="E20" s="13" t="n">
        <v>182.61</v>
      </c>
      <c r="F20" s="13" t="n">
        <v>234.78</v>
      </c>
      <c r="G20" s="13" t="n">
        <v>300</v>
      </c>
      <c r="H20" s="13" t="n">
        <v>365.22</v>
      </c>
      <c r="I20" s="13" t="n">
        <v>417.39</v>
      </c>
      <c r="J20" s="13" t="n">
        <v>391.3</v>
      </c>
      <c r="K20" s="13" t="n">
        <v>300</v>
      </c>
      <c r="L20" s="13" t="n">
        <v>221.74</v>
      </c>
      <c r="M20" s="13" t="n">
        <v>156.52</v>
      </c>
      <c r="N20" s="13" t="n">
        <v>143.48</v>
      </c>
      <c r="O20" s="13">
        <f>SUM(C20:N20)</f>
        <v/>
      </c>
    </row>
    <row r="21">
      <c r="B21" s="12" t="inlineStr">
        <is>
          <t>Cleaning cost</t>
        </is>
      </c>
      <c r="C21" s="13" t="n">
        <v>516.52</v>
      </c>
      <c r="D21" s="13" t="n">
        <v>516.52</v>
      </c>
      <c r="E21" s="13" t="n">
        <v>657.39</v>
      </c>
      <c r="F21" s="13" t="n">
        <v>845.22</v>
      </c>
      <c r="G21" s="13" t="n">
        <v>1080</v>
      </c>
      <c r="H21" s="13" t="n">
        <v>1314.78</v>
      </c>
      <c r="I21" s="13" t="n">
        <v>1502.61</v>
      </c>
      <c r="J21" s="13" t="n">
        <v>1408.7</v>
      </c>
      <c r="K21" s="13" t="n">
        <v>1080</v>
      </c>
      <c r="L21" s="13" t="n">
        <v>798.26</v>
      </c>
      <c r="M21" s="13" t="n">
        <v>563.48</v>
      </c>
      <c r="N21" s="13" t="n">
        <v>516.52</v>
      </c>
      <c r="O21" s="13">
        <f>SUM(C21:N21)</f>
        <v/>
      </c>
    </row>
    <row r="22">
      <c r="B22" s="12" t="inlineStr">
        <is>
          <t>Supplies &amp; restocking</t>
        </is>
      </c>
      <c r="C22" s="13" t="n">
        <v>114.78</v>
      </c>
      <c r="D22" s="13" t="n">
        <v>114.78</v>
      </c>
      <c r="E22" s="13" t="n">
        <v>146.09</v>
      </c>
      <c r="F22" s="13" t="n">
        <v>187.83</v>
      </c>
      <c r="G22" s="13" t="n">
        <v>240</v>
      </c>
      <c r="H22" s="13" t="n">
        <v>292.17</v>
      </c>
      <c r="I22" s="13" t="n">
        <v>333.91</v>
      </c>
      <c r="J22" s="13" t="n">
        <v>313.04</v>
      </c>
      <c r="K22" s="13" t="n">
        <v>240</v>
      </c>
      <c r="L22" s="13" t="n">
        <v>177.39</v>
      </c>
      <c r="M22" s="13" t="n">
        <v>125.22</v>
      </c>
      <c r="N22" s="13" t="n">
        <v>114.78</v>
      </c>
      <c r="O22" s="13">
        <f>SUM(C22:N22)</f>
        <v/>
      </c>
    </row>
    <row r="23">
      <c r="B23" s="12" t="inlineStr">
        <is>
          <t>Repairs &amp; maintenance</t>
        </is>
      </c>
      <c r="C23" s="13" t="n">
        <v>300</v>
      </c>
      <c r="D23" s="13" t="n">
        <v>300</v>
      </c>
      <c r="E23" s="13" t="n">
        <v>300</v>
      </c>
      <c r="F23" s="13" t="n">
        <v>300</v>
      </c>
      <c r="G23" s="13" t="n">
        <v>300</v>
      </c>
      <c r="H23" s="13" t="n">
        <v>300</v>
      </c>
      <c r="I23" s="13" t="n">
        <v>300</v>
      </c>
      <c r="J23" s="13" t="n">
        <v>300</v>
      </c>
      <c r="K23" s="13" t="n">
        <v>300</v>
      </c>
      <c r="L23" s="13" t="n">
        <v>300</v>
      </c>
      <c r="M23" s="13" t="n">
        <v>300</v>
      </c>
      <c r="N23" s="13" t="n">
        <v>300</v>
      </c>
      <c r="O23" s="13">
        <f>SUM(C23:N23)</f>
        <v/>
      </c>
    </row>
    <row r="24">
      <c r="B24" s="12" t="inlineStr">
        <is>
          <t>Utilities</t>
        </is>
      </c>
      <c r="C24" s="13" t="n">
        <v>400</v>
      </c>
      <c r="D24" s="13" t="n">
        <v>400</v>
      </c>
      <c r="E24" s="13" t="n">
        <v>400</v>
      </c>
      <c r="F24" s="13" t="n">
        <v>400</v>
      </c>
      <c r="G24" s="13" t="n">
        <v>400</v>
      </c>
      <c r="H24" s="13" t="n">
        <v>400</v>
      </c>
      <c r="I24" s="13" t="n">
        <v>400</v>
      </c>
      <c r="J24" s="13" t="n">
        <v>400</v>
      </c>
      <c r="K24" s="13" t="n">
        <v>400</v>
      </c>
      <c r="L24" s="13" t="n">
        <v>400</v>
      </c>
      <c r="M24" s="13" t="n">
        <v>400</v>
      </c>
      <c r="N24" s="13" t="n">
        <v>400</v>
      </c>
      <c r="O24" s="13">
        <f>SUM(C24:N24)</f>
        <v/>
      </c>
    </row>
    <row r="25">
      <c r="B25" s="12" t="inlineStr">
        <is>
          <t>Property insurance</t>
        </is>
      </c>
      <c r="C25" s="13" t="n">
        <v>200</v>
      </c>
      <c r="D25" s="13" t="n">
        <v>200</v>
      </c>
      <c r="E25" s="13" t="n">
        <v>200</v>
      </c>
      <c r="F25" s="13" t="n">
        <v>200</v>
      </c>
      <c r="G25" s="13" t="n">
        <v>200</v>
      </c>
      <c r="H25" s="13" t="n">
        <v>200</v>
      </c>
      <c r="I25" s="13" t="n">
        <v>200</v>
      </c>
      <c r="J25" s="13" t="n">
        <v>200</v>
      </c>
      <c r="K25" s="13" t="n">
        <v>200</v>
      </c>
      <c r="L25" s="13" t="n">
        <v>200</v>
      </c>
      <c r="M25" s="13" t="n">
        <v>200</v>
      </c>
      <c r="N25" s="13" t="n">
        <v>200</v>
      </c>
      <c r="O25" s="13">
        <f>SUM(C25:N25)</f>
        <v/>
      </c>
    </row>
    <row r="26">
      <c r="B26" s="12" t="inlineStr">
        <is>
          <t>Property taxes</t>
        </is>
      </c>
      <c r="C26" s="13" t="n">
        <v>500</v>
      </c>
      <c r="D26" s="13" t="n">
        <v>500</v>
      </c>
      <c r="E26" s="13" t="n">
        <v>500</v>
      </c>
      <c r="F26" s="13" t="n">
        <v>500</v>
      </c>
      <c r="G26" s="13" t="n">
        <v>500</v>
      </c>
      <c r="H26" s="13" t="n">
        <v>500</v>
      </c>
      <c r="I26" s="13" t="n">
        <v>500</v>
      </c>
      <c r="J26" s="13" t="n">
        <v>500</v>
      </c>
      <c r="K26" s="13" t="n">
        <v>500</v>
      </c>
      <c r="L26" s="13" t="n">
        <v>500</v>
      </c>
      <c r="M26" s="13" t="n">
        <v>500</v>
      </c>
      <c r="N26" s="13" t="n">
        <v>500</v>
      </c>
      <c r="O26" s="13">
        <f>SUM(C26:N26)</f>
        <v/>
      </c>
    </row>
    <row r="27">
      <c r="B27" s="12" t="inlineStr">
        <is>
          <t>HOA fees</t>
        </is>
      </c>
      <c r="C27" s="13" t="n">
        <v>150</v>
      </c>
      <c r="D27" s="13" t="n">
        <v>150</v>
      </c>
      <c r="E27" s="13" t="n">
        <v>150</v>
      </c>
      <c r="F27" s="13" t="n">
        <v>150</v>
      </c>
      <c r="G27" s="13" t="n">
        <v>150</v>
      </c>
      <c r="H27" s="13" t="n">
        <v>150</v>
      </c>
      <c r="I27" s="13" t="n">
        <v>150</v>
      </c>
      <c r="J27" s="13" t="n">
        <v>150</v>
      </c>
      <c r="K27" s="13" t="n">
        <v>150</v>
      </c>
      <c r="L27" s="13" t="n">
        <v>150</v>
      </c>
      <c r="M27" s="13" t="n">
        <v>150</v>
      </c>
      <c r="N27" s="13" t="n">
        <v>150</v>
      </c>
      <c r="O27" s="13">
        <f>SUM(C27:N27)</f>
        <v/>
      </c>
    </row>
    <row r="28">
      <c r="B28" s="12" t="inlineStr">
        <is>
          <t>Operating software (PMS, pricing — property-level)</t>
        </is>
      </c>
      <c r="C28" s="13" t="n">
        <v>100</v>
      </c>
      <c r="D28" s="13" t="n">
        <v>100</v>
      </c>
      <c r="E28" s="13" t="n">
        <v>100</v>
      </c>
      <c r="F28" s="13" t="n">
        <v>100</v>
      </c>
      <c r="G28" s="13" t="n">
        <v>100</v>
      </c>
      <c r="H28" s="13" t="n">
        <v>100</v>
      </c>
      <c r="I28" s="13" t="n">
        <v>100</v>
      </c>
      <c r="J28" s="13" t="n">
        <v>100</v>
      </c>
      <c r="K28" s="13" t="n">
        <v>100</v>
      </c>
      <c r="L28" s="13" t="n">
        <v>100</v>
      </c>
      <c r="M28" s="13" t="n">
        <v>100</v>
      </c>
      <c r="N28" s="13" t="n">
        <v>100</v>
      </c>
      <c r="O28" s="13">
        <f>SUM(C28:N28)</f>
        <v/>
      </c>
    </row>
    <row r="29">
      <c r="B29" s="14" t="inlineStr">
        <is>
          <t>Total booked operating expenses</t>
        </is>
      </c>
      <c r="C29" s="15">
        <f>SUM(C20:C28)</f>
        <v/>
      </c>
      <c r="D29" s="15">
        <f>SUM(D20:D28)</f>
        <v/>
      </c>
      <c r="E29" s="15">
        <f>SUM(E20:E28)</f>
        <v/>
      </c>
      <c r="F29" s="15">
        <f>SUM(F20:F28)</f>
        <v/>
      </c>
      <c r="G29" s="15">
        <f>SUM(G20:G28)</f>
        <v/>
      </c>
      <c r="H29" s="15">
        <f>SUM(H20:H28)</f>
        <v/>
      </c>
      <c r="I29" s="15">
        <f>SUM(I20:I28)</f>
        <v/>
      </c>
      <c r="J29" s="15">
        <f>SUM(J20:J28)</f>
        <v/>
      </c>
      <c r="K29" s="15">
        <f>SUM(K20:K28)</f>
        <v/>
      </c>
      <c r="L29" s="15">
        <f>SUM(L20:L28)</f>
        <v/>
      </c>
      <c r="M29" s="15">
        <f>SUM(M20:M28)</f>
        <v/>
      </c>
      <c r="N29" s="15">
        <f>SUM(N20:N28)</f>
        <v/>
      </c>
      <c r="O29" s="15">
        <f>SUM(C29:N29)</f>
        <v/>
      </c>
    </row>
    <row r="30">
      <c r="B30" s="14" t="inlineStr">
        <is>
          <t>Property operating profit (accounting = gross − booked opex)</t>
        </is>
      </c>
      <c r="C30" s="15">
        <f>C18-C29</f>
        <v/>
      </c>
      <c r="D30" s="15">
        <f>D18-D29</f>
        <v/>
      </c>
      <c r="E30" s="15">
        <f>E18-E29</f>
        <v/>
      </c>
      <c r="F30" s="15">
        <f>F18-F29</f>
        <v/>
      </c>
      <c r="G30" s="15">
        <f>G18-G29</f>
        <v/>
      </c>
      <c r="H30" s="15">
        <f>H18-H29</f>
        <v/>
      </c>
      <c r="I30" s="15">
        <f>I18-I29</f>
        <v/>
      </c>
      <c r="J30" s="15">
        <f>J18-J29</f>
        <v/>
      </c>
      <c r="K30" s="15">
        <f>K18-K29</f>
        <v/>
      </c>
      <c r="L30" s="15">
        <f>L18-L29</f>
        <v/>
      </c>
      <c r="M30" s="15">
        <f>M18-M29</f>
        <v/>
      </c>
      <c r="N30" s="15">
        <f>N18-N29</f>
        <v/>
      </c>
      <c r="O30" s="15">
        <f>SUM(C30:N30)</f>
        <v/>
      </c>
    </row>
    <row r="31">
      <c r="B31" s="10" t="inlineStr">
        <is>
          <t>BFC ANALYTICAL ADJUSTMENT  (not a booked P&amp;L line — balance-sheet transfer)</t>
        </is>
      </c>
      <c r="C31" s="11" t="n"/>
      <c r="D31" s="11" t="n"/>
      <c r="E31" s="11" t="n"/>
      <c r="F31" s="11" t="n"/>
      <c r="G31" s="11" t="n"/>
      <c r="H31" s="11" t="n"/>
      <c r="I31" s="11" t="n"/>
      <c r="J31" s="11" t="n"/>
      <c r="K31" s="11" t="n"/>
      <c r="L31" s="11" t="n"/>
      <c r="M31" s="11" t="n"/>
      <c r="N31" s="11" t="n"/>
      <c r="O31" s="11" t="n"/>
    </row>
    <row r="32">
      <c r="B32" s="12" t="inlineStr">
        <is>
          <t>Reserve allowance — analytical, not a booked expense/transfer</t>
        </is>
      </c>
      <c r="C32" s="13" t="n">
        <v>400</v>
      </c>
      <c r="D32" s="13" t="n">
        <v>400</v>
      </c>
      <c r="E32" s="13" t="n">
        <v>400</v>
      </c>
      <c r="F32" s="13" t="n">
        <v>400</v>
      </c>
      <c r="G32" s="13" t="n">
        <v>400</v>
      </c>
      <c r="H32" s="13" t="n">
        <v>400</v>
      </c>
      <c r="I32" s="13" t="n">
        <v>400</v>
      </c>
      <c r="J32" s="13" t="n">
        <v>400</v>
      </c>
      <c r="K32" s="13" t="n">
        <v>400</v>
      </c>
      <c r="L32" s="13" t="n">
        <v>400</v>
      </c>
      <c r="M32" s="13" t="n">
        <v>400</v>
      </c>
      <c r="N32" s="13" t="n">
        <v>400</v>
      </c>
      <c r="O32" s="13">
        <f>SUM(C32:N32)</f>
        <v/>
      </c>
    </row>
    <row r="33">
      <c r="B33" s="14" t="inlineStr">
        <is>
          <t>OWNER-OPERATED NOI  (= property operating profit − reserve allowance)</t>
        </is>
      </c>
      <c r="C33" s="15">
        <f>C30-C32</f>
        <v/>
      </c>
      <c r="D33" s="15">
        <f>D30-D32</f>
        <v/>
      </c>
      <c r="E33" s="15">
        <f>E30-E32</f>
        <v/>
      </c>
      <c r="F33" s="15">
        <f>F30-F32</f>
        <v/>
      </c>
      <c r="G33" s="15">
        <f>G30-G32</f>
        <v/>
      </c>
      <c r="H33" s="15">
        <f>H30-H32</f>
        <v/>
      </c>
      <c r="I33" s="15">
        <f>I30-I32</f>
        <v/>
      </c>
      <c r="J33" s="15">
        <f>J30-J32</f>
        <v/>
      </c>
      <c r="K33" s="15">
        <f>K30-K32</f>
        <v/>
      </c>
      <c r="L33" s="15">
        <f>L30-L32</f>
        <v/>
      </c>
      <c r="M33" s="15">
        <f>M30-M32</f>
        <v/>
      </c>
      <c r="N33" s="15">
        <f>N30-N32</f>
        <v/>
      </c>
      <c r="O33" s="15">
        <f>SUM(C33:N33)</f>
        <v/>
      </c>
    </row>
    <row r="34">
      <c r="B34" s="10" t="inlineStr">
        <is>
          <t>BUSINESS / OWNER OVERHEAD  (below property NOI — real cash, not in NOI)</t>
        </is>
      </c>
      <c r="C34" s="11" t="n"/>
      <c r="D34" s="11" t="n"/>
      <c r="E34" s="11" t="n"/>
      <c r="F34" s="11" t="n"/>
      <c r="G34" s="11" t="n"/>
      <c r="H34" s="11" t="n"/>
      <c r="I34" s="11" t="n"/>
      <c r="J34" s="11" t="n"/>
      <c r="K34" s="11" t="n"/>
      <c r="L34" s="11" t="n"/>
      <c r="M34" s="11" t="n"/>
      <c r="N34" s="11" t="n"/>
      <c r="O34" s="11" t="n"/>
    </row>
    <row r="35">
      <c r="B35" s="12" t="inlineStr">
        <is>
          <t>Bookkeeping, tax prep, legal, accounting software, umbrella insurance</t>
        </is>
      </c>
      <c r="C35" s="13" t="n">
        <v>200</v>
      </c>
      <c r="D35" s="13" t="n">
        <v>200</v>
      </c>
      <c r="E35" s="13" t="n">
        <v>200</v>
      </c>
      <c r="F35" s="13" t="n">
        <v>200</v>
      </c>
      <c r="G35" s="13" t="n">
        <v>200</v>
      </c>
      <c r="H35" s="13" t="n">
        <v>200</v>
      </c>
      <c r="I35" s="13" t="n">
        <v>200</v>
      </c>
      <c r="J35" s="13" t="n">
        <v>200</v>
      </c>
      <c r="K35" s="13" t="n">
        <v>200</v>
      </c>
      <c r="L35" s="13" t="n">
        <v>200</v>
      </c>
      <c r="M35" s="13" t="n">
        <v>200</v>
      </c>
      <c r="N35" s="13" t="n">
        <v>200</v>
      </c>
      <c r="O35" s="13">
        <f>SUM(C35:N35)</f>
        <v/>
      </c>
    </row>
    <row r="36">
      <c r="B36" s="10" t="inlineStr">
        <is>
          <t>FINANCING  (below NOI — not in NOI)</t>
        </is>
      </c>
      <c r="C36" s="11" t="n"/>
      <c r="D36" s="11" t="n"/>
      <c r="E36" s="11" t="n"/>
      <c r="F36" s="11" t="n"/>
      <c r="G36" s="11" t="n"/>
      <c r="H36" s="11" t="n"/>
      <c r="I36" s="11" t="n"/>
      <c r="J36" s="11" t="n"/>
      <c r="K36" s="11" t="n"/>
      <c r="L36" s="11" t="n"/>
      <c r="M36" s="11" t="n"/>
      <c r="N36" s="11" t="n"/>
      <c r="O36" s="11" t="n"/>
    </row>
    <row r="37">
      <c r="B37" s="12" t="inlineStr">
        <is>
          <t>Mortgage interest</t>
        </is>
      </c>
      <c r="C37" s="13" t="n">
        <v>2600</v>
      </c>
      <c r="D37" s="13" t="n">
        <v>2600</v>
      </c>
      <c r="E37" s="13" t="n">
        <v>2600</v>
      </c>
      <c r="F37" s="13" t="n">
        <v>2600</v>
      </c>
      <c r="G37" s="13" t="n">
        <v>2600</v>
      </c>
      <c r="H37" s="13" t="n">
        <v>2600</v>
      </c>
      <c r="I37" s="13" t="n">
        <v>2600</v>
      </c>
      <c r="J37" s="13" t="n">
        <v>2600</v>
      </c>
      <c r="K37" s="13" t="n">
        <v>2600</v>
      </c>
      <c r="L37" s="13" t="n">
        <v>2600</v>
      </c>
      <c r="M37" s="13" t="n">
        <v>2600</v>
      </c>
      <c r="N37" s="13" t="n">
        <v>2600</v>
      </c>
      <c r="O37" s="13">
        <f>SUM(C37:N37)</f>
        <v/>
      </c>
    </row>
    <row r="38">
      <c r="B38" s="12" t="inlineStr">
        <is>
          <t>Mortgage principal</t>
        </is>
      </c>
      <c r="C38" s="13" t="n">
        <v>400</v>
      </c>
      <c r="D38" s="13" t="n">
        <v>400</v>
      </c>
      <c r="E38" s="13" t="n">
        <v>400</v>
      </c>
      <c r="F38" s="13" t="n">
        <v>400</v>
      </c>
      <c r="G38" s="13" t="n">
        <v>400</v>
      </c>
      <c r="H38" s="13" t="n">
        <v>400</v>
      </c>
      <c r="I38" s="13" t="n">
        <v>400</v>
      </c>
      <c r="J38" s="13" t="n">
        <v>400</v>
      </c>
      <c r="K38" s="13" t="n">
        <v>400</v>
      </c>
      <c r="L38" s="13" t="n">
        <v>400</v>
      </c>
      <c r="M38" s="13" t="n">
        <v>400</v>
      </c>
      <c r="N38" s="13" t="n">
        <v>400</v>
      </c>
      <c r="O38" s="13">
        <f>SUM(C38:N38)</f>
        <v/>
      </c>
    </row>
    <row r="39">
      <c r="B39" s="14" t="inlineStr">
        <is>
          <t>Debt service (interest + principal)</t>
        </is>
      </c>
      <c r="C39" s="15">
        <f>C37+C38</f>
        <v/>
      </c>
      <c r="D39" s="15">
        <f>D37+D38</f>
        <v/>
      </c>
      <c r="E39" s="15">
        <f>E37+E38</f>
        <v/>
      </c>
      <c r="F39" s="15">
        <f>F37+F38</f>
        <v/>
      </c>
      <c r="G39" s="15">
        <f>G37+G38</f>
        <v/>
      </c>
      <c r="H39" s="15">
        <f>H37+H38</f>
        <v/>
      </c>
      <c r="I39" s="15">
        <f>I37+I38</f>
        <v/>
      </c>
      <c r="J39" s="15">
        <f>J37+J38</f>
        <v/>
      </c>
      <c r="K39" s="15">
        <f>K37+K38</f>
        <v/>
      </c>
      <c r="L39" s="15">
        <f>L37+L38</f>
        <v/>
      </c>
      <c r="M39" s="15">
        <f>M37+M38</f>
        <v/>
      </c>
      <c r="N39" s="15">
        <f>N37+N38</f>
        <v/>
      </c>
      <c r="O39" s="15">
        <f>SUM(C39:N39)</f>
        <v/>
      </c>
    </row>
    <row r="40">
      <c r="B40" s="14" t="inlineStr">
        <is>
          <t>Cash flow after debt service (analytical, pre-tax, levered)</t>
        </is>
      </c>
      <c r="C40" s="15">
        <f>C33-C39</f>
        <v/>
      </c>
      <c r="D40" s="15">
        <f>D33-D39</f>
        <v/>
      </c>
      <c r="E40" s="15">
        <f>E33-E39</f>
        <v/>
      </c>
      <c r="F40" s="15">
        <f>F33-F39</f>
        <v/>
      </c>
      <c r="G40" s="15">
        <f>G33-G39</f>
        <v/>
      </c>
      <c r="H40" s="15">
        <f>H33-H39</f>
        <v/>
      </c>
      <c r="I40" s="15">
        <f>I33-I39</f>
        <v/>
      </c>
      <c r="J40" s="15">
        <f>J33-J39</f>
        <v/>
      </c>
      <c r="K40" s="15">
        <f>K33-K39</f>
        <v/>
      </c>
      <c r="L40" s="15">
        <f>L33-L39</f>
        <v/>
      </c>
      <c r="M40" s="15">
        <f>M33-M39</f>
        <v/>
      </c>
      <c r="N40" s="15">
        <f>N33-N39</f>
        <v/>
      </c>
      <c r="O40" s="15">
        <f>SUM(C40:N40)</f>
        <v/>
      </c>
    </row>
    <row r="41">
      <c r="B41" s="12" t="inlineStr">
        <is>
          <t>Depreciation (memo — non-cash, excluded)</t>
        </is>
      </c>
      <c r="C41" s="16" t="n">
        <v>0</v>
      </c>
      <c r="D41" s="16" t="n">
        <v>0</v>
      </c>
      <c r="E41" s="16" t="n">
        <v>0</v>
      </c>
      <c r="F41" s="16" t="n">
        <v>0</v>
      </c>
      <c r="G41" s="16" t="n">
        <v>0</v>
      </c>
      <c r="H41" s="16" t="n">
        <v>0</v>
      </c>
      <c r="I41" s="16" t="n">
        <v>0</v>
      </c>
      <c r="J41" s="16" t="n">
        <v>0</v>
      </c>
      <c r="K41" s="16" t="n">
        <v>0</v>
      </c>
      <c r="L41" s="16" t="n">
        <v>0</v>
      </c>
      <c r="M41" s="16" t="n">
        <v>0</v>
      </c>
      <c r="N41" s="16" t="n">
        <v>0</v>
      </c>
      <c r="O41" s="16">
        <f>SUM(C41:N41)</f>
        <v/>
      </c>
    </row>
    <row r="42">
      <c r="B42" s="10" t="inlineStr">
        <is>
          <t>DRIVERS</t>
        </is>
      </c>
      <c r="C42" s="11" t="n"/>
      <c r="D42" s="11" t="n"/>
      <c r="E42" s="11" t="n"/>
      <c r="F42" s="11" t="n"/>
      <c r="G42" s="11" t="n"/>
      <c r="H42" s="11" t="n"/>
      <c r="I42" s="11" t="n"/>
      <c r="J42" s="11" t="n"/>
      <c r="K42" s="11" t="n"/>
      <c r="L42" s="11" t="n"/>
      <c r="M42" s="11" t="n"/>
      <c r="N42" s="11" t="n"/>
      <c r="O42" s="11" t="n"/>
    </row>
    <row r="43">
      <c r="B43" s="12" t="inlineStr">
        <is>
          <t>Nights available</t>
        </is>
      </c>
      <c r="C43" s="16" t="n">
        <v>31</v>
      </c>
      <c r="D43" s="16" t="n">
        <v>28</v>
      </c>
      <c r="E43" s="16" t="n">
        <v>31</v>
      </c>
      <c r="F43" s="16" t="n">
        <v>30</v>
      </c>
      <c r="G43" s="16" t="n">
        <v>31</v>
      </c>
      <c r="H43" s="16" t="n">
        <v>30</v>
      </c>
      <c r="I43" s="16" t="n">
        <v>31</v>
      </c>
      <c r="J43" s="16" t="n">
        <v>31</v>
      </c>
      <c r="K43" s="16" t="n">
        <v>30</v>
      </c>
      <c r="L43" s="16" t="n">
        <v>31</v>
      </c>
      <c r="M43" s="16" t="n">
        <v>30</v>
      </c>
      <c r="N43" s="16" t="n">
        <v>31</v>
      </c>
      <c r="O43" s="16">
        <f>SUM(C43:N43)</f>
        <v/>
      </c>
    </row>
    <row r="44">
      <c r="B44" s="12" t="inlineStr">
        <is>
          <t>Nights booked</t>
        </is>
      </c>
      <c r="C44" s="16" t="n">
        <v>13</v>
      </c>
      <c r="D44" s="16" t="n">
        <v>13</v>
      </c>
      <c r="E44" s="16" t="n">
        <v>17</v>
      </c>
      <c r="F44" s="16" t="n">
        <v>19</v>
      </c>
      <c r="G44" s="16" t="n">
        <v>22</v>
      </c>
      <c r="H44" s="16" t="n">
        <v>26</v>
      </c>
      <c r="I44" s="16" t="n">
        <v>29</v>
      </c>
      <c r="J44" s="16" t="n">
        <v>28</v>
      </c>
      <c r="K44" s="16" t="n">
        <v>22</v>
      </c>
      <c r="L44" s="16" t="n">
        <v>19</v>
      </c>
      <c r="M44" s="16" t="n">
        <v>14</v>
      </c>
      <c r="N44" s="16" t="n">
        <v>13</v>
      </c>
      <c r="O44" s="16">
        <f>SUM(C44:N44)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2:O28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28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2" customWidth="1" min="15" max="15"/>
  </cols>
  <sheetData>
    <row r="2">
      <c r="B2" s="1" t="inlineStr">
        <is>
          <t>KPI Dashboard</t>
        </is>
      </c>
    </row>
    <row r="3">
      <c r="B3" s="2" t="inlineStr">
        <is>
          <t>Reads the Monthly Inputs into the numbers that matter — monthly and annual. Definitions reconcile to the Deal Analysis Metric Registry.</t>
        </is>
      </c>
    </row>
    <row r="5">
      <c r="A5" s="8" t="inlineStr"/>
      <c r="B5" s="8" t="inlineStr">
        <is>
          <t>KPI</t>
        </is>
      </c>
      <c r="C5" s="9" t="inlineStr">
        <is>
          <t>Jan</t>
        </is>
      </c>
      <c r="D5" s="9" t="inlineStr">
        <is>
          <t>Feb</t>
        </is>
      </c>
      <c r="E5" s="9" t="inlineStr">
        <is>
          <t>Mar</t>
        </is>
      </c>
      <c r="F5" s="9" t="inlineStr">
        <is>
          <t>Apr</t>
        </is>
      </c>
      <c r="G5" s="9" t="inlineStr">
        <is>
          <t>May</t>
        </is>
      </c>
      <c r="H5" s="9" t="inlineStr">
        <is>
          <t>Jun</t>
        </is>
      </c>
      <c r="I5" s="9" t="inlineStr">
        <is>
          <t>Jul</t>
        </is>
      </c>
      <c r="J5" s="9" t="inlineStr">
        <is>
          <t>Aug</t>
        </is>
      </c>
      <c r="K5" s="9" t="inlineStr">
        <is>
          <t>Sep</t>
        </is>
      </c>
      <c r="L5" s="9" t="inlineStr">
        <is>
          <t>Oct</t>
        </is>
      </c>
      <c r="M5" s="9" t="inlineStr">
        <is>
          <t>Nov</t>
        </is>
      </c>
      <c r="N5" s="9" t="inlineStr">
        <is>
          <t>Dec</t>
        </is>
      </c>
      <c r="O5" s="9" t="inlineStr">
        <is>
          <t>Annual</t>
        </is>
      </c>
    </row>
    <row r="6">
      <c r="B6" s="14" t="inlineStr">
        <is>
          <t>Gross revenue</t>
        </is>
      </c>
      <c r="C6" s="13">
        <f>'Monthly Inputs'!C18</f>
        <v/>
      </c>
      <c r="D6" s="13">
        <f>'Monthly Inputs'!D18</f>
        <v/>
      </c>
      <c r="E6" s="13">
        <f>'Monthly Inputs'!E18</f>
        <v/>
      </c>
      <c r="F6" s="13">
        <f>'Monthly Inputs'!F18</f>
        <v/>
      </c>
      <c r="G6" s="13">
        <f>'Monthly Inputs'!G18</f>
        <v/>
      </c>
      <c r="H6" s="13">
        <f>'Monthly Inputs'!H18</f>
        <v/>
      </c>
      <c r="I6" s="13">
        <f>'Monthly Inputs'!I18</f>
        <v/>
      </c>
      <c r="J6" s="13">
        <f>'Monthly Inputs'!J18</f>
        <v/>
      </c>
      <c r="K6" s="13">
        <f>'Monthly Inputs'!K18</f>
        <v/>
      </c>
      <c r="L6" s="13">
        <f>'Monthly Inputs'!L18</f>
        <v/>
      </c>
      <c r="M6" s="13">
        <f>'Monthly Inputs'!M18</f>
        <v/>
      </c>
      <c r="N6" s="13">
        <f>'Monthly Inputs'!N18</f>
        <v/>
      </c>
      <c r="O6" s="15">
        <f>'Monthly Inputs'!O18</f>
        <v/>
      </c>
    </row>
    <row r="7">
      <c r="B7" s="14" t="inlineStr">
        <is>
          <t>Owner-operated NOI</t>
        </is>
      </c>
      <c r="C7" s="13">
        <f>'Monthly Inputs'!C33</f>
        <v/>
      </c>
      <c r="D7" s="13">
        <f>'Monthly Inputs'!D33</f>
        <v/>
      </c>
      <c r="E7" s="13">
        <f>'Monthly Inputs'!E33</f>
        <v/>
      </c>
      <c r="F7" s="13">
        <f>'Monthly Inputs'!F33</f>
        <v/>
      </c>
      <c r="G7" s="13">
        <f>'Monthly Inputs'!G33</f>
        <v/>
      </c>
      <c r="H7" s="13">
        <f>'Monthly Inputs'!H33</f>
        <v/>
      </c>
      <c r="I7" s="13">
        <f>'Monthly Inputs'!I33</f>
        <v/>
      </c>
      <c r="J7" s="13">
        <f>'Monthly Inputs'!J33</f>
        <v/>
      </c>
      <c r="K7" s="13">
        <f>'Monthly Inputs'!K33</f>
        <v/>
      </c>
      <c r="L7" s="13">
        <f>'Monthly Inputs'!L33</f>
        <v/>
      </c>
      <c r="M7" s="13">
        <f>'Monthly Inputs'!M33</f>
        <v/>
      </c>
      <c r="N7" s="13">
        <f>'Monthly Inputs'!N33</f>
        <v/>
      </c>
      <c r="O7" s="15">
        <f>'Monthly Inputs'!O33</f>
        <v/>
      </c>
    </row>
    <row r="8">
      <c r="B8" s="14" t="inlineStr">
        <is>
          <t>BFC analytical NOI margin (NOI ÷ normalized net rev)</t>
        </is>
      </c>
      <c r="C8" s="17">
        <f>IF(('Monthly Inputs'!C18-'Monthly Inputs'!C15)=0,"",'Monthly Inputs'!C33/('Monthly Inputs'!C18-'Monthly Inputs'!C15))</f>
        <v/>
      </c>
      <c r="D8" s="17">
        <f>IF(('Monthly Inputs'!D18-'Monthly Inputs'!D15)=0,"",'Monthly Inputs'!D33/('Monthly Inputs'!D18-'Monthly Inputs'!D15))</f>
        <v/>
      </c>
      <c r="E8" s="17">
        <f>IF(('Monthly Inputs'!E18-'Monthly Inputs'!E15)=0,"",'Monthly Inputs'!E33/('Monthly Inputs'!E18-'Monthly Inputs'!E15))</f>
        <v/>
      </c>
      <c r="F8" s="17">
        <f>IF(('Monthly Inputs'!F18-'Monthly Inputs'!F15)=0,"",'Monthly Inputs'!F33/('Monthly Inputs'!F18-'Monthly Inputs'!F15))</f>
        <v/>
      </c>
      <c r="G8" s="17">
        <f>IF(('Monthly Inputs'!G18-'Monthly Inputs'!G15)=0,"",'Monthly Inputs'!G33/('Monthly Inputs'!G18-'Monthly Inputs'!G15))</f>
        <v/>
      </c>
      <c r="H8" s="17">
        <f>IF(('Monthly Inputs'!H18-'Monthly Inputs'!H15)=0,"",'Monthly Inputs'!H33/('Monthly Inputs'!H18-'Monthly Inputs'!H15))</f>
        <v/>
      </c>
      <c r="I8" s="17">
        <f>IF(('Monthly Inputs'!I18-'Monthly Inputs'!I15)=0,"",'Monthly Inputs'!I33/('Monthly Inputs'!I18-'Monthly Inputs'!I15))</f>
        <v/>
      </c>
      <c r="J8" s="17">
        <f>IF(('Monthly Inputs'!J18-'Monthly Inputs'!J15)=0,"",'Monthly Inputs'!J33/('Monthly Inputs'!J18-'Monthly Inputs'!J15))</f>
        <v/>
      </c>
      <c r="K8" s="17">
        <f>IF(('Monthly Inputs'!K18-'Monthly Inputs'!K15)=0,"",'Monthly Inputs'!K33/('Monthly Inputs'!K18-'Monthly Inputs'!K15))</f>
        <v/>
      </c>
      <c r="L8" s="17">
        <f>IF(('Monthly Inputs'!L18-'Monthly Inputs'!L15)=0,"",'Monthly Inputs'!L33/('Monthly Inputs'!L18-'Monthly Inputs'!L15))</f>
        <v/>
      </c>
      <c r="M8" s="17">
        <f>IF(('Monthly Inputs'!M18-'Monthly Inputs'!M15)=0,"",'Monthly Inputs'!M33/('Monthly Inputs'!M18-'Monthly Inputs'!M15))</f>
        <v/>
      </c>
      <c r="N8" s="17">
        <f>IF(('Monthly Inputs'!N18-'Monthly Inputs'!N15)=0,"",'Monthly Inputs'!N33/('Monthly Inputs'!N18-'Monthly Inputs'!N15))</f>
        <v/>
      </c>
      <c r="O8" s="18">
        <f>IF(('Monthly Inputs'!O18-'Monthly Inputs'!O15)=0,"",'Monthly Inputs'!O33/('Monthly Inputs'!O18-'Monthly Inputs'!O15))</f>
        <v/>
      </c>
    </row>
    <row r="9">
      <c r="B9" s="14" t="inlineStr">
        <is>
          <t>Book operating margin (op. profit ÷ gross rev)</t>
        </is>
      </c>
      <c r="C9" s="17">
        <f>IF('Monthly Inputs'!C18=0,"",'Monthly Inputs'!C30/'Monthly Inputs'!C18)</f>
        <v/>
      </c>
      <c r="D9" s="17">
        <f>IF('Monthly Inputs'!D18=0,"",'Monthly Inputs'!D30/'Monthly Inputs'!D18)</f>
        <v/>
      </c>
      <c r="E9" s="17">
        <f>IF('Monthly Inputs'!E18=0,"",'Monthly Inputs'!E30/'Monthly Inputs'!E18)</f>
        <v/>
      </c>
      <c r="F9" s="17">
        <f>IF('Monthly Inputs'!F18=0,"",'Monthly Inputs'!F30/'Monthly Inputs'!F18)</f>
        <v/>
      </c>
      <c r="G9" s="17">
        <f>IF('Monthly Inputs'!G18=0,"",'Monthly Inputs'!G30/'Monthly Inputs'!G18)</f>
        <v/>
      </c>
      <c r="H9" s="17">
        <f>IF('Monthly Inputs'!H18=0,"",'Monthly Inputs'!H30/'Monthly Inputs'!H18)</f>
        <v/>
      </c>
      <c r="I9" s="17">
        <f>IF('Monthly Inputs'!I18=0,"",'Monthly Inputs'!I30/'Monthly Inputs'!I18)</f>
        <v/>
      </c>
      <c r="J9" s="17">
        <f>IF('Monthly Inputs'!J18=0,"",'Monthly Inputs'!J30/'Monthly Inputs'!J18)</f>
        <v/>
      </c>
      <c r="K9" s="17">
        <f>IF('Monthly Inputs'!K18=0,"",'Monthly Inputs'!K30/'Monthly Inputs'!K18)</f>
        <v/>
      </c>
      <c r="L9" s="17">
        <f>IF('Monthly Inputs'!L18=0,"",'Monthly Inputs'!L30/'Monthly Inputs'!L18)</f>
        <v/>
      </c>
      <c r="M9" s="17">
        <f>IF('Monthly Inputs'!M18=0,"",'Monthly Inputs'!M30/'Monthly Inputs'!M18)</f>
        <v/>
      </c>
      <c r="N9" s="17">
        <f>IF('Monthly Inputs'!N18=0,"",'Monthly Inputs'!N30/'Monthly Inputs'!N18)</f>
        <v/>
      </c>
      <c r="O9" s="18">
        <f>IF('Monthly Inputs'!O18=0,"",'Monthly Inputs'!O30/'Monthly Inputs'!O18)</f>
        <v/>
      </c>
    </row>
    <row r="10">
      <c r="B10" s="14" t="inlineStr">
        <is>
          <t>Total booked operating expenses</t>
        </is>
      </c>
      <c r="C10" s="13">
        <f>'Monthly Inputs'!C29</f>
        <v/>
      </c>
      <c r="D10" s="13">
        <f>'Monthly Inputs'!D29</f>
        <v/>
      </c>
      <c r="E10" s="13">
        <f>'Monthly Inputs'!E29</f>
        <v/>
      </c>
      <c r="F10" s="13">
        <f>'Monthly Inputs'!F29</f>
        <v/>
      </c>
      <c r="G10" s="13">
        <f>'Monthly Inputs'!G29</f>
        <v/>
      </c>
      <c r="H10" s="13">
        <f>'Monthly Inputs'!H29</f>
        <v/>
      </c>
      <c r="I10" s="13">
        <f>'Monthly Inputs'!I29</f>
        <v/>
      </c>
      <c r="J10" s="13">
        <f>'Monthly Inputs'!J29</f>
        <v/>
      </c>
      <c r="K10" s="13">
        <f>'Monthly Inputs'!K29</f>
        <v/>
      </c>
      <c r="L10" s="13">
        <f>'Monthly Inputs'!L29</f>
        <v/>
      </c>
      <c r="M10" s="13">
        <f>'Monthly Inputs'!M29</f>
        <v/>
      </c>
      <c r="N10" s="13">
        <f>'Monthly Inputs'!N29</f>
        <v/>
      </c>
      <c r="O10" s="15">
        <f>'Monthly Inputs'!O29</f>
        <v/>
      </c>
    </row>
    <row r="11">
      <c r="B11" s="14" t="inlineStr">
        <is>
          <t>Operating expense ratio (booked opex ÷ gross)</t>
        </is>
      </c>
      <c r="C11" s="17">
        <f>IF('Monthly Inputs'!C18=0,"",'Monthly Inputs'!C29/'Monthly Inputs'!C18)</f>
        <v/>
      </c>
      <c r="D11" s="17">
        <f>IF('Monthly Inputs'!D18=0,"",'Monthly Inputs'!D29/'Monthly Inputs'!D18)</f>
        <v/>
      </c>
      <c r="E11" s="17">
        <f>IF('Monthly Inputs'!E18=0,"",'Monthly Inputs'!E29/'Monthly Inputs'!E18)</f>
        <v/>
      </c>
      <c r="F11" s="17">
        <f>IF('Monthly Inputs'!F18=0,"",'Monthly Inputs'!F29/'Monthly Inputs'!F18)</f>
        <v/>
      </c>
      <c r="G11" s="17">
        <f>IF('Monthly Inputs'!G18=0,"",'Monthly Inputs'!G29/'Monthly Inputs'!G18)</f>
        <v/>
      </c>
      <c r="H11" s="17">
        <f>IF('Monthly Inputs'!H18=0,"",'Monthly Inputs'!H29/'Monthly Inputs'!H18)</f>
        <v/>
      </c>
      <c r="I11" s="17">
        <f>IF('Monthly Inputs'!I18=0,"",'Monthly Inputs'!I29/'Monthly Inputs'!I18)</f>
        <v/>
      </c>
      <c r="J11" s="17">
        <f>IF('Monthly Inputs'!J18=0,"",'Monthly Inputs'!J29/'Monthly Inputs'!J18)</f>
        <v/>
      </c>
      <c r="K11" s="17">
        <f>IF('Monthly Inputs'!K18=0,"",'Monthly Inputs'!K29/'Monthly Inputs'!K18)</f>
        <v/>
      </c>
      <c r="L11" s="17">
        <f>IF('Monthly Inputs'!L18=0,"",'Monthly Inputs'!L29/'Monthly Inputs'!L18)</f>
        <v/>
      </c>
      <c r="M11" s="17">
        <f>IF('Monthly Inputs'!M18=0,"",'Monthly Inputs'!M29/'Monthly Inputs'!M18)</f>
        <v/>
      </c>
      <c r="N11" s="17">
        <f>IF('Monthly Inputs'!N18=0,"",'Monthly Inputs'!N29/'Monthly Inputs'!N18)</f>
        <v/>
      </c>
      <c r="O11" s="18">
        <f>IF('Monthly Inputs'!O18=0,"",'Monthly Inputs'!O29/'Monthly Inputs'!O18)</f>
        <v/>
      </c>
    </row>
    <row r="12">
      <c r="B12" s="14" t="inlineStr">
        <is>
          <t>Debt service</t>
        </is>
      </c>
      <c r="C12" s="13">
        <f>'Monthly Inputs'!C39</f>
        <v/>
      </c>
      <c r="D12" s="13">
        <f>'Monthly Inputs'!D39</f>
        <v/>
      </c>
      <c r="E12" s="13">
        <f>'Monthly Inputs'!E39</f>
        <v/>
      </c>
      <c r="F12" s="13">
        <f>'Monthly Inputs'!F39</f>
        <v/>
      </c>
      <c r="G12" s="13">
        <f>'Monthly Inputs'!G39</f>
        <v/>
      </c>
      <c r="H12" s="13">
        <f>'Monthly Inputs'!H39</f>
        <v/>
      </c>
      <c r="I12" s="13">
        <f>'Monthly Inputs'!I39</f>
        <v/>
      </c>
      <c r="J12" s="13">
        <f>'Monthly Inputs'!J39</f>
        <v/>
      </c>
      <c r="K12" s="13">
        <f>'Monthly Inputs'!K39</f>
        <v/>
      </c>
      <c r="L12" s="13">
        <f>'Monthly Inputs'!L39</f>
        <v/>
      </c>
      <c r="M12" s="13">
        <f>'Monthly Inputs'!M39</f>
        <v/>
      </c>
      <c r="N12" s="13">
        <f>'Monthly Inputs'!N39</f>
        <v/>
      </c>
      <c r="O12" s="15">
        <f>'Monthly Inputs'!O39</f>
        <v/>
      </c>
    </row>
    <row r="13">
      <c r="B13" s="14" t="inlineStr">
        <is>
          <t>Cash flow after debt service</t>
        </is>
      </c>
      <c r="C13" s="13">
        <f>'Monthly Inputs'!C33-'Monthly Inputs'!C39</f>
        <v/>
      </c>
      <c r="D13" s="13">
        <f>'Monthly Inputs'!D33-'Monthly Inputs'!D39</f>
        <v/>
      </c>
      <c r="E13" s="13">
        <f>'Monthly Inputs'!E33-'Monthly Inputs'!E39</f>
        <v/>
      </c>
      <c r="F13" s="13">
        <f>'Monthly Inputs'!F33-'Monthly Inputs'!F39</f>
        <v/>
      </c>
      <c r="G13" s="13">
        <f>'Monthly Inputs'!G33-'Monthly Inputs'!G39</f>
        <v/>
      </c>
      <c r="H13" s="13">
        <f>'Monthly Inputs'!H33-'Monthly Inputs'!H39</f>
        <v/>
      </c>
      <c r="I13" s="13">
        <f>'Monthly Inputs'!I33-'Monthly Inputs'!I39</f>
        <v/>
      </c>
      <c r="J13" s="13">
        <f>'Monthly Inputs'!J33-'Monthly Inputs'!J39</f>
        <v/>
      </c>
      <c r="K13" s="13">
        <f>'Monthly Inputs'!K33-'Monthly Inputs'!K39</f>
        <v/>
      </c>
      <c r="L13" s="13">
        <f>'Monthly Inputs'!L33-'Monthly Inputs'!L39</f>
        <v/>
      </c>
      <c r="M13" s="13">
        <f>'Monthly Inputs'!M33-'Monthly Inputs'!M39</f>
        <v/>
      </c>
      <c r="N13" s="13">
        <f>'Monthly Inputs'!N33-'Monthly Inputs'!N39</f>
        <v/>
      </c>
      <c r="O13" s="15">
        <f>'Monthly Inputs'!O33-'Monthly Inputs'!O39</f>
        <v/>
      </c>
    </row>
    <row r="14">
      <c r="B14" s="14" t="inlineStr">
        <is>
          <t>BFC analytical DSCR (monthly = seasonal diagnostic)</t>
        </is>
      </c>
      <c r="C14" s="19">
        <f>IF('Monthly Inputs'!C39=0,"",'Monthly Inputs'!C33/'Monthly Inputs'!C39)</f>
        <v/>
      </c>
      <c r="D14" s="19">
        <f>IF('Monthly Inputs'!D39=0,"",'Monthly Inputs'!D33/'Monthly Inputs'!D39)</f>
        <v/>
      </c>
      <c r="E14" s="19">
        <f>IF('Monthly Inputs'!E39=0,"",'Monthly Inputs'!E33/'Monthly Inputs'!E39)</f>
        <v/>
      </c>
      <c r="F14" s="19">
        <f>IF('Monthly Inputs'!F39=0,"",'Monthly Inputs'!F33/'Monthly Inputs'!F39)</f>
        <v/>
      </c>
      <c r="G14" s="19">
        <f>IF('Monthly Inputs'!G39=0,"",'Monthly Inputs'!G33/'Monthly Inputs'!G39)</f>
        <v/>
      </c>
      <c r="H14" s="19">
        <f>IF('Monthly Inputs'!H39=0,"",'Monthly Inputs'!H33/'Monthly Inputs'!H39)</f>
        <v/>
      </c>
      <c r="I14" s="19">
        <f>IF('Monthly Inputs'!I39=0,"",'Monthly Inputs'!I33/'Monthly Inputs'!I39)</f>
        <v/>
      </c>
      <c r="J14" s="19">
        <f>IF('Monthly Inputs'!J39=0,"",'Monthly Inputs'!J33/'Monthly Inputs'!J39)</f>
        <v/>
      </c>
      <c r="K14" s="19">
        <f>IF('Monthly Inputs'!K39=0,"",'Monthly Inputs'!K33/'Monthly Inputs'!K39)</f>
        <v/>
      </c>
      <c r="L14" s="19">
        <f>IF('Monthly Inputs'!L39=0,"",'Monthly Inputs'!L33/'Monthly Inputs'!L39)</f>
        <v/>
      </c>
      <c r="M14" s="19">
        <f>IF('Monthly Inputs'!M39=0,"",'Monthly Inputs'!M33/'Monthly Inputs'!M39)</f>
        <v/>
      </c>
      <c r="N14" s="19">
        <f>IF('Monthly Inputs'!N39=0,"",'Monthly Inputs'!N33/'Monthly Inputs'!N39)</f>
        <v/>
      </c>
      <c r="O14" s="20">
        <f>IF('Monthly Inputs'!O39=0,"",'Monthly Inputs'!O33/'Monthly Inputs'!O39)</f>
        <v/>
      </c>
    </row>
    <row r="15">
      <c r="B15" s="14" t="inlineStr">
        <is>
          <t>Occupancy</t>
        </is>
      </c>
      <c r="C15" s="17">
        <f>IF('Monthly Inputs'!C43=0,"",'Monthly Inputs'!C44/'Monthly Inputs'!C43)</f>
        <v/>
      </c>
      <c r="D15" s="17">
        <f>IF('Monthly Inputs'!D43=0,"",'Monthly Inputs'!D44/'Monthly Inputs'!D43)</f>
        <v/>
      </c>
      <c r="E15" s="17">
        <f>IF('Monthly Inputs'!E43=0,"",'Monthly Inputs'!E44/'Monthly Inputs'!E43)</f>
        <v/>
      </c>
      <c r="F15" s="17">
        <f>IF('Monthly Inputs'!F43=0,"",'Monthly Inputs'!F44/'Monthly Inputs'!F43)</f>
        <v/>
      </c>
      <c r="G15" s="17">
        <f>IF('Monthly Inputs'!G43=0,"",'Monthly Inputs'!G44/'Monthly Inputs'!G43)</f>
        <v/>
      </c>
      <c r="H15" s="17">
        <f>IF('Monthly Inputs'!H43=0,"",'Monthly Inputs'!H44/'Monthly Inputs'!H43)</f>
        <v/>
      </c>
      <c r="I15" s="17">
        <f>IF('Monthly Inputs'!I43=0,"",'Monthly Inputs'!I44/'Monthly Inputs'!I43)</f>
        <v/>
      </c>
      <c r="J15" s="17">
        <f>IF('Monthly Inputs'!J43=0,"",'Monthly Inputs'!J44/'Monthly Inputs'!J43)</f>
        <v/>
      </c>
      <c r="K15" s="17">
        <f>IF('Monthly Inputs'!K43=0,"",'Monthly Inputs'!K44/'Monthly Inputs'!K43)</f>
        <v/>
      </c>
      <c r="L15" s="17">
        <f>IF('Monthly Inputs'!L43=0,"",'Monthly Inputs'!L44/'Monthly Inputs'!L43)</f>
        <v/>
      </c>
      <c r="M15" s="17">
        <f>IF('Monthly Inputs'!M43=0,"",'Monthly Inputs'!M44/'Monthly Inputs'!M43)</f>
        <v/>
      </c>
      <c r="N15" s="17">
        <f>IF('Monthly Inputs'!N43=0,"",'Monthly Inputs'!N44/'Monthly Inputs'!N43)</f>
        <v/>
      </c>
      <c r="O15" s="18">
        <f>IF('Monthly Inputs'!O43=0,"",'Monthly Inputs'!O44/'Monthly Inputs'!O43)</f>
        <v/>
      </c>
    </row>
    <row r="16">
      <c r="B16" s="14" t="inlineStr">
        <is>
          <t>ADR (room rev ÷ nights booked)</t>
        </is>
      </c>
      <c r="C16" s="16">
        <f>IF('Monthly Inputs'!C44=0,"",'Monthly Inputs'!C14/'Monthly Inputs'!C44)</f>
        <v/>
      </c>
      <c r="D16" s="16">
        <f>IF('Monthly Inputs'!D44=0,"",'Monthly Inputs'!D14/'Monthly Inputs'!D44)</f>
        <v/>
      </c>
      <c r="E16" s="16">
        <f>IF('Monthly Inputs'!E44=0,"",'Monthly Inputs'!E14/'Monthly Inputs'!E44)</f>
        <v/>
      </c>
      <c r="F16" s="16">
        <f>IF('Monthly Inputs'!F44=0,"",'Monthly Inputs'!F14/'Monthly Inputs'!F44)</f>
        <v/>
      </c>
      <c r="G16" s="16">
        <f>IF('Monthly Inputs'!G44=0,"",'Monthly Inputs'!G14/'Monthly Inputs'!G44)</f>
        <v/>
      </c>
      <c r="H16" s="16">
        <f>IF('Monthly Inputs'!H44=0,"",'Monthly Inputs'!H14/'Monthly Inputs'!H44)</f>
        <v/>
      </c>
      <c r="I16" s="16">
        <f>IF('Monthly Inputs'!I44=0,"",'Monthly Inputs'!I14/'Monthly Inputs'!I44)</f>
        <v/>
      </c>
      <c r="J16" s="16">
        <f>IF('Monthly Inputs'!J44=0,"",'Monthly Inputs'!J14/'Monthly Inputs'!J44)</f>
        <v/>
      </c>
      <c r="K16" s="16">
        <f>IF('Monthly Inputs'!K44=0,"",'Monthly Inputs'!K14/'Monthly Inputs'!K44)</f>
        <v/>
      </c>
      <c r="L16" s="16">
        <f>IF('Monthly Inputs'!L44=0,"",'Monthly Inputs'!L14/'Monthly Inputs'!L44)</f>
        <v/>
      </c>
      <c r="M16" s="16">
        <f>IF('Monthly Inputs'!M44=0,"",'Monthly Inputs'!M14/'Monthly Inputs'!M44)</f>
        <v/>
      </c>
      <c r="N16" s="16">
        <f>IF('Monthly Inputs'!N44=0,"",'Monthly Inputs'!N14/'Monthly Inputs'!N44)</f>
        <v/>
      </c>
      <c r="O16" s="21">
        <f>IF('Monthly Inputs'!O44=0,"",'Monthly Inputs'!O14/'Monthly Inputs'!O44)</f>
        <v/>
      </c>
    </row>
    <row r="17">
      <c r="B17" s="14" t="inlineStr">
        <is>
          <t>RevPAN (room rev ÷ nights available)</t>
        </is>
      </c>
      <c r="C17" s="16">
        <f>IF('Monthly Inputs'!C43=0,"",'Monthly Inputs'!C14/'Monthly Inputs'!C43)</f>
        <v/>
      </c>
      <c r="D17" s="16">
        <f>IF('Monthly Inputs'!D43=0,"",'Monthly Inputs'!D14/'Monthly Inputs'!D43)</f>
        <v/>
      </c>
      <c r="E17" s="16">
        <f>IF('Monthly Inputs'!E43=0,"",'Monthly Inputs'!E14/'Monthly Inputs'!E43)</f>
        <v/>
      </c>
      <c r="F17" s="16">
        <f>IF('Monthly Inputs'!F43=0,"",'Monthly Inputs'!F14/'Monthly Inputs'!F43)</f>
        <v/>
      </c>
      <c r="G17" s="16">
        <f>IF('Monthly Inputs'!G43=0,"",'Monthly Inputs'!G14/'Monthly Inputs'!G43)</f>
        <v/>
      </c>
      <c r="H17" s="16">
        <f>IF('Monthly Inputs'!H43=0,"",'Monthly Inputs'!H14/'Monthly Inputs'!H43)</f>
        <v/>
      </c>
      <c r="I17" s="16">
        <f>IF('Monthly Inputs'!I43=0,"",'Monthly Inputs'!I14/'Monthly Inputs'!I43)</f>
        <v/>
      </c>
      <c r="J17" s="16">
        <f>IF('Monthly Inputs'!J43=0,"",'Monthly Inputs'!J14/'Monthly Inputs'!J43)</f>
        <v/>
      </c>
      <c r="K17" s="16">
        <f>IF('Monthly Inputs'!K43=0,"",'Monthly Inputs'!K14/'Monthly Inputs'!K43)</f>
        <v/>
      </c>
      <c r="L17" s="16">
        <f>IF('Monthly Inputs'!L43=0,"",'Monthly Inputs'!L14/'Monthly Inputs'!L43)</f>
        <v/>
      </c>
      <c r="M17" s="16">
        <f>IF('Monthly Inputs'!M43=0,"",'Monthly Inputs'!M14/'Monthly Inputs'!M43)</f>
        <v/>
      </c>
      <c r="N17" s="16">
        <f>IF('Monthly Inputs'!N43=0,"",'Monthly Inputs'!N14/'Monthly Inputs'!N43)</f>
        <v/>
      </c>
      <c r="O17" s="21">
        <f>IF('Monthly Inputs'!O43=0,"",'Monthly Inputs'!O14/'Monthly Inputs'!O43)</f>
        <v/>
      </c>
    </row>
    <row r="19">
      <c r="B19" s="5" t="inlineStr">
        <is>
          <t>ANNUAL / POSITION KPIs</t>
        </is>
      </c>
      <c r="C19" s="6" t="n"/>
      <c r="D19" s="6" t="n"/>
    </row>
    <row r="20">
      <c r="B20" s="22" t="inlineStr">
        <is>
          <t>Owner-operated yield on purchase price (NOI ÷ purchase price)</t>
        </is>
      </c>
      <c r="C20" s="23">
        <f>IF('Monthly Inputs'!C6=0,"",'Monthly Inputs'!O33/'Monthly Inputs'!C6)</f>
        <v/>
      </c>
      <c r="D20" s="24" t="inlineStr">
        <is>
          <t>Unlevered asset yield on what you paid. Compare to comparable properties, not a fixed bar (Deal: yield guide).</t>
        </is>
      </c>
    </row>
    <row r="21">
      <c r="B21" s="22" t="inlineStr">
        <is>
          <t>Owner-operated yield on current value (NOI ÷ value)</t>
        </is>
      </c>
      <c r="C21" s="23">
        <f>IF('Monthly Inputs'!C7=0,"",'Monthly Inputs'!O33/'Monthly Inputs'!C7)</f>
        <v/>
      </c>
      <c r="D21" s="24" t="inlineStr">
        <is>
          <t>Same yield measured against today's value — shows how the asset yields at current pricing.</t>
        </is>
      </c>
    </row>
    <row r="22">
      <c r="B22" s="22" t="inlineStr">
        <is>
          <t>Cash-on-cash (pre-tax cash flow ÷ cash invested)</t>
        </is>
      </c>
      <c r="C22" s="23">
        <f>IF('Monthly Inputs'!C8=0,"",'Monthly Inputs'!O40/'Monthly Inputs'!C8)</f>
        <v/>
      </c>
      <c r="D22" s="24" t="inlineStr">
        <is>
          <t>Levered return on total cash invested (down + closing + furnishing/setup + committed reserve).</t>
        </is>
      </c>
    </row>
    <row r="23">
      <c r="B23" s="22" t="inlineStr">
        <is>
          <t>BFC analytical DSCR — annual (NOI ÷ debt service)</t>
        </is>
      </c>
      <c r="C23" s="25">
        <f>IF('Monthly Inputs'!O39=0,"",'Monthly Inputs'!O33/'Monthly Inputs'!O39)</f>
        <v/>
      </c>
      <c r="D23" s="24" t="inlineStr">
        <is>
          <t>Your management coverage read; 1.00 = covers the mortgage exactly, no cushion. A lender computes its own DSCR.</t>
        </is>
      </c>
    </row>
    <row r="24">
      <c r="B24" s="22" t="inlineStr">
        <is>
          <t>BFC analytical NOI margin — annual (NOI ÷ net rev)</t>
        </is>
      </c>
      <c r="C24" s="23">
        <f>IF(('Monthly Inputs'!O18-'Monthly Inputs'!O15)=0,"",'Monthly Inputs'!O33/('Monthly Inputs'!O18-'Monthly Inputs'!O15))</f>
        <v/>
      </c>
      <c r="D24" s="24" t="inlineStr">
        <is>
          <t>Deal-comparable: NOI over normalized NET revenue (same basis as the underwrite). This is the flagship margin.</t>
        </is>
      </c>
    </row>
    <row r="25">
      <c r="B25" s="22" t="inlineStr">
        <is>
          <t>Book operating margin — annual (op. profit ÷ gross)</t>
        </is>
      </c>
      <c r="C25" s="23">
        <f>IF('Monthly Inputs'!O18=0,"",'Monthly Inputs'!O30/'Monthly Inputs'!O18)</f>
        <v/>
      </c>
      <c r="D25" s="24" t="inlineStr">
        <is>
          <t>Accounting/operating review basis (gross denominator, before reserve allowance). Different basis — don't compare to the underwrite.</t>
        </is>
      </c>
    </row>
    <row r="26">
      <c r="B26" s="22" t="inlineStr">
        <is>
          <t>Occupancy — annual</t>
        </is>
      </c>
      <c r="C26" s="23">
        <f>IF('Monthly Inputs'!O43=0,"",'Monthly Inputs'!O44/'Monthly Inputs'!O43)</f>
        <v/>
      </c>
      <c r="D26" s="24" t="inlineStr"/>
    </row>
    <row r="27">
      <c r="B27" s="22" t="inlineStr">
        <is>
          <t>Reserve balance vs. target</t>
        </is>
      </c>
      <c r="C27" s="7">
        <f>'Monthly Inputs'!C10-'Monthly Inputs'!C9</f>
        <v/>
      </c>
      <c r="D27" s="24" t="inlineStr">
        <is>
          <t>Balance − target. Negative = underfunded against the seasonal floor (Deal owns the target).</t>
        </is>
      </c>
    </row>
    <row r="28">
      <c r="B28" s="22" t="inlineStr">
        <is>
          <t>Reserve status</t>
        </is>
      </c>
      <c r="C28" s="26">
        <f>IF('Monthly Inputs'!C10&gt;='Monthly Inputs'!C9,"Funded","UNDERFUNDED")</f>
        <v/>
      </c>
      <c r="D28" s="24" t="inlineStr"/>
    </row>
  </sheetData>
  <mergeCells count="9">
    <mergeCell ref="D21:H21"/>
    <mergeCell ref="D25:H25"/>
    <mergeCell ref="D20:H20"/>
    <mergeCell ref="D24:H24"/>
    <mergeCell ref="D28:H28"/>
    <mergeCell ref="D27:H27"/>
    <mergeCell ref="D23:H23"/>
    <mergeCell ref="D22:H22"/>
    <mergeCell ref="D26:H26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2:G12"/>
  <sheetViews>
    <sheetView showGridLines="1" workbookViewId="0">
      <selection activeCell="A1" sqref="A1"/>
    </sheetView>
  </sheetViews>
  <sheetFormatPr baseColWidth="8" defaultRowHeight="15"/>
  <cols>
    <col width="3" customWidth="1" min="1" max="1"/>
    <col width="32" customWidth="1" min="2" max="2"/>
    <col width="15" customWidth="1" min="3" max="3"/>
    <col width="18" customWidth="1" min="4" max="4"/>
    <col width="16" customWidth="1" min="5" max="5"/>
    <col width="14" customWidth="1" min="6" max="6"/>
    <col width="36" customWidth="1" min="7" max="7"/>
  </cols>
  <sheetData>
    <row r="2">
      <c r="B2" s="1" t="inlineStr">
        <is>
          <t>Actual vs. Projected  —  Books → Normalize → Compare</t>
        </is>
      </c>
    </row>
    <row r="3">
      <c r="B3" s="24" t="inlineStr">
        <is>
          <t>Three columns, left to right: FROM THE BOOKS (accounting actuals — revenue gross, reserve funding not in the P&amp;L), then NORMALIZED (BFC analytical — revenue presented net, reserve allowance applied), then your UNDERWRITE. Compare the NORMALIZED column to the underwrite — like to like — and read the variance. The gross→net step is presentation only: NOI is basis-invariant, so it's unchanged (don't subtract cleaning income from NOI too). Enter your underwrite's projected annual figures in the Underwrite column.</t>
        </is>
      </c>
    </row>
    <row r="5">
      <c r="A5" s="8" t="inlineStr"/>
      <c r="B5" s="8" t="inlineStr">
        <is>
          <t>Metric (annual)</t>
        </is>
      </c>
      <c r="C5" s="27" t="inlineStr">
        <is>
          <t>From the books</t>
        </is>
      </c>
      <c r="D5" s="27" t="inlineStr">
        <is>
          <t>Normalized (BFC analytical)</t>
        </is>
      </c>
      <c r="E5" s="27" t="inlineStr">
        <is>
          <t>Underwrite (projected)</t>
        </is>
      </c>
      <c r="F5" s="27" t="inlineStr">
        <is>
          <t>Variance</t>
        </is>
      </c>
      <c r="G5" s="27" t="inlineStr">
        <is>
          <t>Read (diagnostic)</t>
        </is>
      </c>
    </row>
    <row r="6">
      <c r="B6" s="14" t="inlineStr">
        <is>
          <t>Revenue  (books gross → normalized net)</t>
        </is>
      </c>
      <c r="C6" s="13">
        <f>'Monthly Inputs'!O18</f>
        <v/>
      </c>
      <c r="D6" s="13">
        <f>'Monthly Inputs'!O18-'Monthly Inputs'!O15</f>
        <v/>
      </c>
      <c r="E6" s="28" t="n">
        <v>60000</v>
      </c>
      <c r="F6" s="13">
        <f>IF(ISNUMBER(D6),D6-E6,"")</f>
        <v/>
      </c>
      <c r="G6" s="29" t="inlineStr">
        <is>
          <t>Presentation step: net = gross − cleaning-fee income. A material shortfall vs. the underwrite points toward revenue (occupancy / rate / season) — a prompt to investigate, not a verdict.</t>
        </is>
      </c>
    </row>
    <row r="7">
      <c r="B7" s="14" t="inlineStr">
        <is>
          <t>Owner-operated NOI  (books profit → less reserve allowance)</t>
        </is>
      </c>
      <c r="C7" s="13">
        <f>'Monthly Inputs'!O30</f>
        <v/>
      </c>
      <c r="D7" s="13">
        <f>'Monthly Inputs'!O33</f>
        <v/>
      </c>
      <c r="E7" s="28" t="n">
        <v>40000</v>
      </c>
      <c r="F7" s="13">
        <f>IF(ISNUMBER(D7),D7-E7,"")</f>
        <v/>
      </c>
      <c r="G7" s="29" t="inlineStr">
        <is>
          <t>Books = property operating profit; normalized applies the reserve allowance. NOI short with revenue on target points toward a cost line — worth checking.</t>
        </is>
      </c>
    </row>
    <row r="8">
      <c r="B8" s="14" t="inlineStr">
        <is>
          <t>Cash flow after debt service</t>
        </is>
      </c>
      <c r="C8" s="13">
        <f>'Monthly Inputs'!O30-'Monthly Inputs'!O39</f>
        <v/>
      </c>
      <c r="D8" s="13">
        <f>'Monthly Inputs'!O40</f>
        <v/>
      </c>
      <c r="E8" s="28" t="n">
        <v>5000</v>
      </c>
      <c r="F8" s="13">
        <f>IF(ISNUMBER(D8),D8-E8,"")</f>
        <v/>
      </c>
      <c r="G8" s="29" t="inlineStr">
        <is>
          <t>Analytical, pre-tax, levered (carries the reserve allowance). Thin here with reserves short points toward a liquidity-discipline question.</t>
        </is>
      </c>
    </row>
    <row r="9">
      <c r="B9" s="14" t="inlineStr">
        <is>
          <t>BFC analytical DSCR</t>
        </is>
      </c>
      <c r="C9" s="19">
        <f>IF('Monthly Inputs'!O39=0,"",'Monthly Inputs'!O30/'Monthly Inputs'!O39)</f>
        <v/>
      </c>
      <c r="D9" s="19">
        <f>IF('Monthly Inputs'!O39=0,"",'Monthly Inputs'!O33/'Monthly Inputs'!O39)</f>
        <v/>
      </c>
      <c r="E9" s="25" t="n">
        <v>1.15</v>
      </c>
      <c r="F9" s="19">
        <f>IF(ISNUMBER(D9),D9-E9,"")</f>
        <v/>
      </c>
      <c r="G9" s="29" t="inlineStr">
        <is>
          <t>Thinning toward 1.0 is worth a financing conversation before it's a crisis. Your management read — not a lender's DSCR.</t>
        </is>
      </c>
    </row>
    <row r="10">
      <c r="B10" s="14" t="inlineStr">
        <is>
          <t>Cash-on-cash</t>
        </is>
      </c>
      <c r="C10" s="17">
        <f>IF('Monthly Inputs'!C8=0,"",('Monthly Inputs'!O30-'Monthly Inputs'!O39)/'Monthly Inputs'!C8)</f>
        <v/>
      </c>
      <c r="D10" s="17">
        <f>IF('Monthly Inputs'!C8=0,"",'Monthly Inputs'!O40/'Monthly Inputs'!C8)</f>
        <v/>
      </c>
      <c r="E10" s="23" t="n">
        <v>0.05</v>
      </c>
      <c r="F10" s="17">
        <f>IF(ISNUMBER(D10),D10-E10,"")</f>
        <v/>
      </c>
      <c r="G10" s="29" t="inlineStr">
        <is>
          <t>Levered return on total cash invested vs. what you underwrote.</t>
        </is>
      </c>
    </row>
    <row r="12" ht="62" customHeight="1">
      <c r="B12" s="24" t="inlineStr">
        <is>
          <t>Note on the 'From the books' column: for cash flow, DSCR, and cash-on-cash it shows DERIVED book-basis figures — property operating profit (before the analytical reserve allowance) carried through debt service. These are analytical bridges shown only to make the normalization visible; they are NOT literal lines on a P&amp;L or balance sheet. Two normalizations are at work: the gross→net revenue step is presentation only (NOI unchanged), while the reserve allowance is what turns book operating profit into owner-operated NOI.</t>
        </is>
      </c>
    </row>
  </sheetData>
  <mergeCells count="2">
    <mergeCell ref="B3:G3"/>
    <mergeCell ref="B12:G1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2026-08-11T14:19:25Z</dcterms:created>
  <dcterms:modified xmlns:dcterms="http://purl.org/dc/terms/" xmlns:xsi="http://www.w3.org/2001/XMLSchema-instance" xsi:type="dcterms:W3CDTF">2026-08-11T14:19:25Z</dcterms:modified>
</cp:coreProperties>
</file>